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Смета доходов, расходов" sheetId="5" r:id="rId1"/>
  </sheets>
  <calcPr calcId="144525"/>
</workbook>
</file>

<file path=xl/calcChain.xml><?xml version="1.0" encoding="utf-8"?>
<calcChain xmlns="http://schemas.openxmlformats.org/spreadsheetml/2006/main">
  <c r="D29" i="5" l="1"/>
  <c r="D101" i="5" l="1"/>
  <c r="D100" i="5"/>
  <c r="D99" i="5"/>
  <c r="D97" i="5"/>
  <c r="D96" i="5"/>
  <c r="D95" i="5"/>
  <c r="C53" i="5" l="1"/>
  <c r="C52" i="5"/>
  <c r="C47" i="5"/>
  <c r="C48" i="5"/>
  <c r="C49" i="5"/>
  <c r="C45" i="5"/>
  <c r="C34" i="5"/>
  <c r="G61" i="5"/>
  <c r="G59" i="5"/>
  <c r="G57" i="5"/>
  <c r="G44" i="5"/>
  <c r="G31" i="5"/>
  <c r="G26" i="5"/>
  <c r="G20" i="5"/>
  <c r="G16" i="5"/>
  <c r="G11" i="5"/>
  <c r="D62" i="5"/>
  <c r="D26" i="5"/>
  <c r="H26" i="5" s="1"/>
  <c r="I26" i="5" s="1"/>
  <c r="D98" i="5" s="1"/>
  <c r="D16" i="5"/>
  <c r="F63" i="5"/>
  <c r="C26" i="5" l="1"/>
  <c r="H16" i="5"/>
  <c r="I16" i="5" s="1"/>
  <c r="D79" i="5" l="1"/>
  <c r="C62" i="5"/>
  <c r="D61" i="5"/>
  <c r="H61" i="5" s="1"/>
  <c r="I61" i="5" s="1"/>
  <c r="D59" i="5"/>
  <c r="H59" i="5" s="1"/>
  <c r="D60" i="5"/>
  <c r="C60" i="5" s="1"/>
  <c r="D57" i="5"/>
  <c r="H57" i="5" s="1"/>
  <c r="I57" i="5" s="1"/>
  <c r="D46" i="5"/>
  <c r="C46" i="5" s="1"/>
  <c r="C38" i="5"/>
  <c r="C37" i="5"/>
  <c r="D33" i="5"/>
  <c r="D31" i="5" s="1"/>
  <c r="C32" i="5"/>
  <c r="C30" i="5"/>
  <c r="C27" i="5"/>
  <c r="C21" i="5"/>
  <c r="D22" i="5"/>
  <c r="D20" i="5" s="1"/>
  <c r="H20" i="5" s="1"/>
  <c r="I20" i="5" s="1"/>
  <c r="C15" i="5"/>
  <c r="C14" i="5"/>
  <c r="C12" i="5"/>
  <c r="D13" i="5"/>
  <c r="D11" i="5" s="1"/>
  <c r="H11" i="5" s="1"/>
  <c r="I11" i="5" s="1"/>
  <c r="H31" i="5" l="1"/>
  <c r="I31" i="5" s="1"/>
  <c r="C31" i="5"/>
  <c r="C33" i="5"/>
  <c r="C22" i="5"/>
  <c r="C20" i="5" s="1"/>
  <c r="C13" i="5"/>
  <c r="C11" i="5" s="1"/>
  <c r="D44" i="5"/>
  <c r="H44" i="5" s="1"/>
  <c r="I44" i="5" s="1"/>
  <c r="C59" i="5"/>
  <c r="I63" i="5" l="1"/>
  <c r="C64" i="5"/>
  <c r="D67" i="5"/>
  <c r="C67" i="5"/>
  <c r="C16" i="5"/>
  <c r="C73" i="5" l="1"/>
  <c r="C44" i="5" l="1"/>
  <c r="D64" i="5"/>
  <c r="D72" i="5" l="1"/>
  <c r="D73" i="5" s="1"/>
  <c r="C61" i="5" l="1"/>
  <c r="C63" i="5" s="1"/>
  <c r="C74" i="5" s="1"/>
  <c r="D63" i="5"/>
  <c r="D74" i="5" s="1"/>
  <c r="D80" i="5" s="1"/>
  <c r="C80" i="5" l="1"/>
  <c r="C81" i="5" s="1"/>
  <c r="D81" i="5"/>
</calcChain>
</file>

<file path=xl/sharedStrings.xml><?xml version="1.0" encoding="utf-8"?>
<sst xmlns="http://schemas.openxmlformats.org/spreadsheetml/2006/main" count="237" uniqueCount="184">
  <si>
    <t>Коммунальные услуги</t>
  </si>
  <si>
    <t>Холодное водоснабжение</t>
  </si>
  <si>
    <t>Холодное водоснабжение ОДН</t>
  </si>
  <si>
    <t>Горячее водоснабжение</t>
  </si>
  <si>
    <t>Горячее водоснабжение ОДН</t>
  </si>
  <si>
    <t>Водоотведение</t>
  </si>
  <si>
    <t>Электроэнергия</t>
  </si>
  <si>
    <t>Освещение МОП</t>
  </si>
  <si>
    <t>Диспетчерская служба</t>
  </si>
  <si>
    <t>Сбор и вывоз ТБО</t>
  </si>
  <si>
    <t>Текущий ремонт</t>
  </si>
  <si>
    <t>Уборка лестничных клеток и придомовой территории</t>
  </si>
  <si>
    <t>Пользование и техническое обслуживание лифтов</t>
  </si>
  <si>
    <t>Содержание общего имущества многоквартирного дома</t>
  </si>
  <si>
    <t>Управление многоквартирным домом</t>
  </si>
  <si>
    <t>ФОТ</t>
  </si>
  <si>
    <t>Моющие средства</t>
  </si>
  <si>
    <t>Инвентарь</t>
  </si>
  <si>
    <t>Спецодежда</t>
  </si>
  <si>
    <t>Обслуживание ВДГО</t>
  </si>
  <si>
    <t>Договор №84-ТО на техническое обслуживание и ремонт лифтов</t>
  </si>
  <si>
    <t>Договор №87/11Д на комплексное обслуживание технических средств ОДС</t>
  </si>
  <si>
    <t>Договор №0089/Э-09 на выполнение работ по техническому обслуживанию КУУТЭ</t>
  </si>
  <si>
    <t>Договор №19-ТО-12 на техническое обслуживание автоматической пожарной сигнализации и системы оповещения о пожаре</t>
  </si>
  <si>
    <t>Договор №259/К/ч об оказании услуг по техническому обслуживанию и проведению ремонтных работ СКУД</t>
  </si>
  <si>
    <t>Договор №1905/Мегаполис "Колтуши"/ЛО на техническое обслуживание системы коллективного приема телевидения</t>
  </si>
  <si>
    <t>Договор возмездного оказания услуг по техническому обслуживанию внутридомового газового оборудования и аварийно - диспетчерскому обеспечению</t>
  </si>
  <si>
    <t>Договор №157 на оказание комплекса санитарно - эпидемиологических услуг</t>
  </si>
  <si>
    <t>Промывка канализационных колодцев и сетей</t>
  </si>
  <si>
    <t>Замена оборудования</t>
  </si>
  <si>
    <t>Канцелярские товары</t>
  </si>
  <si>
    <t>Поверка приборов КИП</t>
  </si>
  <si>
    <t>Почтовые услуги</t>
  </si>
  <si>
    <t>Договора оказания консультационных и юридических услуг</t>
  </si>
  <si>
    <t>Расходные материалы для офисной техники</t>
  </si>
  <si>
    <t>Материалы</t>
  </si>
  <si>
    <t>Услуги связи</t>
  </si>
  <si>
    <t>Договор на сбор и вывоз ТБО и крупногабаритного мусора</t>
  </si>
  <si>
    <t>№ пп</t>
  </si>
  <si>
    <t>2.1</t>
  </si>
  <si>
    <t>2.2</t>
  </si>
  <si>
    <t>2.3</t>
  </si>
  <si>
    <t>3</t>
  </si>
  <si>
    <t>3.1</t>
  </si>
  <si>
    <t>3.2</t>
  </si>
  <si>
    <t>Мероприятия по энергосбережению</t>
  </si>
  <si>
    <t>день</t>
  </si>
  <si>
    <t>ночь</t>
  </si>
  <si>
    <t xml:space="preserve">Закупка светильников уличного освещения </t>
  </si>
  <si>
    <t xml:space="preserve">Закупка светильников коммунального освещения </t>
  </si>
  <si>
    <t>Закупка растительного грунта</t>
  </si>
  <si>
    <t>Закупка удобрений и посадочного материала</t>
  </si>
  <si>
    <t>Покраска малых архитектурных форм и ограждений</t>
  </si>
  <si>
    <t>Обеспечение финансовой устойчивости</t>
  </si>
  <si>
    <t>3.3</t>
  </si>
  <si>
    <t>Проведение праздников, организация досуга</t>
  </si>
  <si>
    <t>Программное обеспечение, электронная отчетность</t>
  </si>
  <si>
    <t>Обучение персонала</t>
  </si>
  <si>
    <t>Отчисления в страховые фонды  30,2 %</t>
  </si>
  <si>
    <t xml:space="preserve">Утверждена общим собранием ТСЖ </t>
  </si>
  <si>
    <t>Протокол №</t>
  </si>
  <si>
    <t>Расходы, руб</t>
  </si>
  <si>
    <t>в месяц</t>
  </si>
  <si>
    <t>в год</t>
  </si>
  <si>
    <t>1</t>
  </si>
  <si>
    <t>1.1</t>
  </si>
  <si>
    <t>1.2</t>
  </si>
  <si>
    <t>1.3</t>
  </si>
  <si>
    <t>1.4</t>
  </si>
  <si>
    <t>2</t>
  </si>
  <si>
    <t>3.4</t>
  </si>
  <si>
    <t>3.5</t>
  </si>
  <si>
    <t>4</t>
  </si>
  <si>
    <t>4.1</t>
  </si>
  <si>
    <t>4.2</t>
  </si>
  <si>
    <t>4.3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</si>
  <si>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</si>
  <si>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</si>
  <si>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</si>
  <si>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</si>
  <si>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</si>
  <si>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</si>
  <si>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</si>
  <si>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</si>
  <si>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</si>
  <si>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</si>
  <si>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</si>
  <si>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</si>
  <si>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</si>
  <si>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</si>
  <si>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</si>
  <si>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</si>
  <si>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</si>
  <si>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</si>
  <si>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</si>
  <si>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</si>
  <si>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</si>
  <si>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</si>
  <si>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</si>
  <si>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</si>
  <si>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</t>
  </si>
  <si>
    <t>8</t>
  </si>
  <si>
    <t>7.1</t>
  </si>
  <si>
    <t>8.1</t>
  </si>
  <si>
    <t>9</t>
  </si>
  <si>
    <t>9.1</t>
  </si>
  <si>
    <t>Итого расходов по предоставлению услуг</t>
  </si>
  <si>
    <t>Итого прочих расходов</t>
  </si>
  <si>
    <t>11</t>
  </si>
  <si>
    <t>11.1</t>
  </si>
  <si>
    <t>11.2</t>
  </si>
  <si>
    <t>12</t>
  </si>
  <si>
    <t>12.1</t>
  </si>
  <si>
    <t>12.2</t>
  </si>
  <si>
    <t>12.3</t>
  </si>
  <si>
    <t>12.4</t>
  </si>
  <si>
    <t>13</t>
  </si>
  <si>
    <t>14</t>
  </si>
  <si>
    <t>Всего расходов по смете</t>
  </si>
  <si>
    <t>15</t>
  </si>
  <si>
    <t>Статьи доходов</t>
  </si>
  <si>
    <t>Доходы, руб</t>
  </si>
  <si>
    <t>Статьи расходов</t>
  </si>
  <si>
    <t>Доходы от аренды общедомового имущества</t>
  </si>
  <si>
    <t>Доходы от предоставления услуг населению</t>
  </si>
  <si>
    <t>Всего доходов по смете</t>
  </si>
  <si>
    <t>Наименование услуги</t>
  </si>
  <si>
    <t>Холодное водоснабжение, руб/м3</t>
  </si>
  <si>
    <t>Холодное водоснабжение ОДН, руб/м2</t>
  </si>
  <si>
    <t>Горячее водоснабжение, руб/м3</t>
  </si>
  <si>
    <t>Горячее водоснабжение ОДН, руб/м2</t>
  </si>
  <si>
    <t>Водоотведение, руб/м3</t>
  </si>
  <si>
    <t>Освещение МОП, руб/м2</t>
  </si>
  <si>
    <t>Отопление, руб/Гкал</t>
  </si>
  <si>
    <t>кВт.ч/мес/м2</t>
  </si>
  <si>
    <t>Электроснабжение, руб/кВт</t>
  </si>
  <si>
    <t>Электроснабжение, комнат/чел</t>
  </si>
  <si>
    <t>1/1</t>
  </si>
  <si>
    <t>1/2</t>
  </si>
  <si>
    <t>1/3</t>
  </si>
  <si>
    <t>1/4</t>
  </si>
  <si>
    <t>1/5 и более</t>
  </si>
  <si>
    <t>кВт.ч/мес/чел</t>
  </si>
  <si>
    <t>2/1</t>
  </si>
  <si>
    <t>2/2</t>
  </si>
  <si>
    <t>2/3</t>
  </si>
  <si>
    <t>2/4</t>
  </si>
  <si>
    <t>2/5 и более</t>
  </si>
  <si>
    <t>3/1</t>
  </si>
  <si>
    <t>3/2</t>
  </si>
  <si>
    <t>3/3</t>
  </si>
  <si>
    <t>3/4</t>
  </si>
  <si>
    <t>3/5 и более</t>
  </si>
  <si>
    <t>м3/мес/чел</t>
  </si>
  <si>
    <t xml:space="preserve">Утвержден общим собранием ТСЖ </t>
  </si>
  <si>
    <t>Утверждены Приказом ЛенРТК Ленинградской области</t>
  </si>
  <si>
    <t>Утверждены Постановлением от 11.02.2013 г. №25 Правительства Ленинградской области</t>
  </si>
  <si>
    <t>Единица измерения</t>
  </si>
  <si>
    <t>Объем потребления коммунального ресурса</t>
  </si>
  <si>
    <t>Антенна</t>
  </si>
  <si>
    <t>"_____" _____________ 2015 г.</t>
  </si>
  <si>
    <t>Частичный ремонт подъездов в МКД 3/2 ул. Верхняя</t>
  </si>
  <si>
    <t>Ремонт трубопроводов индивидуального теплового пункта МКД д. 1 корп. 1</t>
  </si>
  <si>
    <t>Смета доходов и расходов товарищества собственников жилья "Мегаполис "КОЛТУШИ" на 2015 г.</t>
  </si>
  <si>
    <t>6.12</t>
  </si>
  <si>
    <t>5.12</t>
  </si>
  <si>
    <t>Благоустройство придомовой территории</t>
  </si>
  <si>
    <t>Площадь жилых и нежилых помещений, м2</t>
  </si>
  <si>
    <t>Действующий размер платы, руб</t>
  </si>
  <si>
    <t>Коммунальные услуги на промывку систем ЦО и ГВС</t>
  </si>
  <si>
    <t>Договора подряда*</t>
  </si>
  <si>
    <t>Доходы с 01.01.2015 по 30.04.2015, руб</t>
  </si>
  <si>
    <t>Доходы с 01.05.2015 по 31.12.2015, руб</t>
  </si>
  <si>
    <t>Размер платы с 01.05.2015 г., руб</t>
  </si>
  <si>
    <t>Размер платы, действующий с 01.01.2015 по 30.04.2015 г., руб/мес/м2</t>
  </si>
  <si>
    <t>Размер платы, действующий с 01.05.2015 по 31.12.2015 г., руб/мес/м2</t>
  </si>
  <si>
    <t>Примечание: 1. Доходы и расходы по коммунальным услугам, приобретаемых для индивидуального потребления, не учтены, 2. Расходы, учтенные в п.п. 11,12,13, финансируются за счет доходов от аренды общедомового имущества.</t>
  </si>
  <si>
    <t>Тарифы на коммунальные услуги (информационно) "Мегаполис "КОЛТУШИ" на 2015 г.</t>
  </si>
  <si>
    <t>Нормативы потребления  коммунальных услуг (информационно) "Мегаполис "КОЛТУШИ" на 2015 г.</t>
  </si>
  <si>
    <t>Тариф, действующий с 01.01. по 30.06.2015 г.</t>
  </si>
  <si>
    <t>Тариф, действующий с 01.07. по 31.12.2015 г.</t>
  </si>
  <si>
    <t>Электрические измерения с составлением протокола и техническгого отчета МКД №1 корп 1 ул. Верхняя, МКД №1 корп. 2 ул. Верхняя</t>
  </si>
  <si>
    <t>Освидетельствование лифтов</t>
  </si>
  <si>
    <t>Размер платы за содержание и ремонт общего имущества многоквартирного дома товарищества собственников жилья "Мегаполис "КОЛТУШИ" на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</si>
</sst>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0" xfId="0" applyBorder="1"/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2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zoomScaleNormal="100" workbookViewId="0">
      <selection activeCell="A93" sqref="A93"/>
    </sheetView>
  </sheetViews>
  <sheetFormatPr defaultRowHeight="15" outlineLevelCol="1" x14ac:dyDescent="0.25"/>
  <cols>
    <col min="2" max="2" width="54.7109375" customWidth="1"/>
    <col min="3" max="3" width="20.140625" customWidth="1"/>
    <col min="4" max="4" width="19.85546875" customWidth="1"/>
    <col min="5" max="5" width="12.28515625" hidden="1" customWidth="1" outlineLevel="1"/>
    <col min="6" max="7" width="10.7109375" hidden="1" customWidth="1" outlineLevel="1"/>
    <col min="8" max="8" width="12.140625" hidden="1" customWidth="1" outlineLevel="1"/>
    <col min="9" max="9" width="11.5703125" hidden="1" customWidth="1" outlineLevel="1"/>
    <col min="10" max="10" width="9.140625" collapsed="1"/>
  </cols>
  <sheetData>
    <row r="1" spans="1:9" x14ac:dyDescent="0.25">
      <c r="C1" s="36" t="s">
        <v>59</v>
      </c>
      <c r="D1" s="36"/>
    </row>
    <row r="2" spans="1:9" x14ac:dyDescent="0.25">
      <c r="C2" s="36" t="s">
        <v>60</v>
      </c>
      <c r="D2" s="36"/>
    </row>
    <row r="3" spans="1:9" x14ac:dyDescent="0.25">
      <c r="C3" s="36" t="s">
        <v>160</v>
      </c>
      <c r="D3" s="36"/>
    </row>
    <row r="6" spans="1:9" x14ac:dyDescent="0.25">
      <c r="A6" s="38" t="s">
        <v>163</v>
      </c>
      <c r="B6" s="38"/>
      <c r="C6" s="38"/>
      <c r="D6" s="38"/>
    </row>
    <row r="7" spans="1:9" x14ac:dyDescent="0.25">
      <c r="A7" s="19"/>
      <c r="B7" s="19"/>
      <c r="C7" s="19"/>
      <c r="D7" s="19"/>
    </row>
    <row r="8" spans="1:9" ht="75" x14ac:dyDescent="0.25">
      <c r="A8" s="37" t="s">
        <v>38</v>
      </c>
      <c r="B8" s="37" t="s">
        <v>122</v>
      </c>
      <c r="C8" s="37" t="s">
        <v>61</v>
      </c>
      <c r="D8" s="37"/>
      <c r="E8" s="31" t="s">
        <v>167</v>
      </c>
      <c r="F8" s="31" t="s">
        <v>168</v>
      </c>
      <c r="G8" s="31" t="s">
        <v>171</v>
      </c>
      <c r="H8" s="31" t="s">
        <v>172</v>
      </c>
      <c r="I8" s="31" t="s">
        <v>173</v>
      </c>
    </row>
    <row r="9" spans="1:9" x14ac:dyDescent="0.25">
      <c r="A9" s="37"/>
      <c r="B9" s="37"/>
      <c r="C9" s="1" t="s">
        <v>62</v>
      </c>
      <c r="D9" s="1" t="s">
        <v>63</v>
      </c>
      <c r="E9" s="28"/>
      <c r="F9" s="28"/>
      <c r="G9" s="28"/>
      <c r="H9" s="28"/>
      <c r="I9" s="28"/>
    </row>
    <row r="10" spans="1:9" x14ac:dyDescent="0.25">
      <c r="A10" s="6">
        <v>1</v>
      </c>
      <c r="B10" s="6">
        <v>2</v>
      </c>
      <c r="C10" s="6">
        <v>3</v>
      </c>
      <c r="D10" s="6">
        <v>4</v>
      </c>
      <c r="E10" s="28"/>
      <c r="F10" s="28"/>
      <c r="G10" s="28"/>
      <c r="H10" s="28"/>
      <c r="I10" s="28"/>
    </row>
    <row r="11" spans="1:9" x14ac:dyDescent="0.25">
      <c r="A11" s="7" t="s">
        <v>64</v>
      </c>
      <c r="B11" s="12" t="s">
        <v>8</v>
      </c>
      <c r="C11" s="13">
        <f>SUM(C12:C15)</f>
        <v>118689.44680000001</v>
      </c>
      <c r="D11" s="13">
        <f>SUM(D12:D15)</f>
        <v>1424273.3616000002</v>
      </c>
      <c r="E11" s="30">
        <v>33257.1</v>
      </c>
      <c r="F11" s="30">
        <v>2.38</v>
      </c>
      <c r="G11" s="30">
        <f>E11*F11*4</f>
        <v>316607.59199999995</v>
      </c>
      <c r="H11" s="30">
        <f>D11-G11</f>
        <v>1107665.7696000002</v>
      </c>
      <c r="I11" s="30">
        <f>H11/8/E11</f>
        <v>4.1632680299845761</v>
      </c>
    </row>
    <row r="12" spans="1:9" x14ac:dyDescent="0.25">
      <c r="A12" s="11" t="s">
        <v>65</v>
      </c>
      <c r="B12" s="10" t="s">
        <v>15</v>
      </c>
      <c r="C12" s="8">
        <f>D12/12</f>
        <v>74170.066666666666</v>
      </c>
      <c r="D12" s="8">
        <v>890040.8</v>
      </c>
      <c r="E12" s="29"/>
      <c r="F12" s="29"/>
      <c r="G12" s="29"/>
      <c r="H12" s="29"/>
      <c r="I12" s="29"/>
    </row>
    <row r="13" spans="1:9" x14ac:dyDescent="0.25">
      <c r="A13" s="11" t="s">
        <v>66</v>
      </c>
      <c r="B13" s="10" t="s">
        <v>58</v>
      </c>
      <c r="C13" s="8">
        <f>D13/12</f>
        <v>22399.360133333335</v>
      </c>
      <c r="D13" s="8">
        <f>D12*0.302</f>
        <v>268792.32160000002</v>
      </c>
      <c r="E13" s="29"/>
      <c r="F13" s="29"/>
      <c r="G13" s="29"/>
      <c r="H13" s="29"/>
      <c r="I13" s="29"/>
    </row>
    <row r="14" spans="1:9" ht="30" x14ac:dyDescent="0.25">
      <c r="A14" s="11" t="s">
        <v>67</v>
      </c>
      <c r="B14" s="2" t="s">
        <v>21</v>
      </c>
      <c r="C14" s="8">
        <f>D14/12</f>
        <v>13420.019999999999</v>
      </c>
      <c r="D14" s="8">
        <v>161040.24</v>
      </c>
      <c r="E14" s="29"/>
      <c r="F14" s="29"/>
      <c r="G14" s="29"/>
      <c r="H14" s="29"/>
      <c r="I14" s="29"/>
    </row>
    <row r="15" spans="1:9" ht="45" x14ac:dyDescent="0.25">
      <c r="A15" s="11" t="s">
        <v>68</v>
      </c>
      <c r="B15" s="2" t="s">
        <v>23</v>
      </c>
      <c r="C15" s="8">
        <f>D15/12</f>
        <v>8700</v>
      </c>
      <c r="D15" s="8">
        <v>104400</v>
      </c>
      <c r="E15" s="29"/>
      <c r="F15" s="29"/>
      <c r="G15" s="29"/>
      <c r="H15" s="29"/>
      <c r="I15" s="29"/>
    </row>
    <row r="16" spans="1:9" x14ac:dyDescent="0.25">
      <c r="A16" s="7" t="s">
        <v>69</v>
      </c>
      <c r="B16" s="12" t="s">
        <v>10</v>
      </c>
      <c r="C16" s="13">
        <f>SUM(C17:C19)</f>
        <v>0</v>
      </c>
      <c r="D16" s="13">
        <f>SUM(D17:D19)</f>
        <v>879250</v>
      </c>
      <c r="E16" s="29">
        <v>33257.1</v>
      </c>
      <c r="F16" s="29">
        <v>2.5</v>
      </c>
      <c r="G16" s="30">
        <f>E16*F16*4</f>
        <v>332571</v>
      </c>
      <c r="H16" s="30">
        <f>D16-G16</f>
        <v>546679</v>
      </c>
      <c r="I16" s="30">
        <f>H16/8/E16</f>
        <v>2.0547454528506695</v>
      </c>
    </row>
    <row r="17" spans="1:9" x14ac:dyDescent="0.25">
      <c r="A17" s="11" t="s">
        <v>39</v>
      </c>
      <c r="B17" s="4" t="s">
        <v>35</v>
      </c>
      <c r="C17" s="8">
        <v>0</v>
      </c>
      <c r="D17" s="8">
        <v>238000</v>
      </c>
      <c r="E17" s="29"/>
      <c r="F17" s="29"/>
      <c r="G17" s="29"/>
      <c r="H17" s="29"/>
      <c r="I17" s="29"/>
    </row>
    <row r="18" spans="1:9" x14ac:dyDescent="0.25">
      <c r="A18" s="11" t="s">
        <v>40</v>
      </c>
      <c r="B18" s="2" t="s">
        <v>161</v>
      </c>
      <c r="C18" s="8">
        <v>0</v>
      </c>
      <c r="D18" s="8">
        <v>56250</v>
      </c>
      <c r="E18" s="29"/>
      <c r="F18" s="29"/>
      <c r="G18" s="29"/>
      <c r="H18" s="29"/>
      <c r="I18" s="29"/>
    </row>
    <row r="19" spans="1:9" ht="30" x14ac:dyDescent="0.25">
      <c r="A19" s="11" t="s">
        <v>41</v>
      </c>
      <c r="B19" s="2" t="s">
        <v>162</v>
      </c>
      <c r="C19" s="8">
        <v>0</v>
      </c>
      <c r="D19" s="8">
        <v>585000</v>
      </c>
      <c r="E19" s="29"/>
      <c r="F19" s="29"/>
      <c r="G19" s="29"/>
      <c r="H19" s="29"/>
      <c r="I19" s="29"/>
    </row>
    <row r="20" spans="1:9" x14ac:dyDescent="0.25">
      <c r="A20" s="7" t="s">
        <v>42</v>
      </c>
      <c r="B20" s="3" t="s">
        <v>11</v>
      </c>
      <c r="C20" s="13">
        <f>SUM(C21:C25)</f>
        <v>122292.41149999999</v>
      </c>
      <c r="D20" s="13">
        <f>SUM(D21:D25)</f>
        <v>1511890.9380000001</v>
      </c>
      <c r="E20" s="29">
        <v>33257.1</v>
      </c>
      <c r="F20" s="29">
        <v>3.07</v>
      </c>
      <c r="G20" s="30">
        <f>E20*F20*4</f>
        <v>408397.18799999997</v>
      </c>
      <c r="H20" s="30">
        <f>D20-G20</f>
        <v>1103493.75</v>
      </c>
      <c r="I20" s="30">
        <f>H20/8/E20</f>
        <v>4.1475870941843995</v>
      </c>
    </row>
    <row r="21" spans="1:9" x14ac:dyDescent="0.25">
      <c r="A21" s="11" t="s">
        <v>43</v>
      </c>
      <c r="B21" s="2" t="s">
        <v>15</v>
      </c>
      <c r="C21" s="8">
        <f>D21/12</f>
        <v>93926.583333333328</v>
      </c>
      <c r="D21" s="8">
        <v>1127119</v>
      </c>
      <c r="E21" s="29"/>
      <c r="F21" s="29"/>
      <c r="G21" s="29"/>
      <c r="H21" s="29"/>
      <c r="I21" s="29"/>
    </row>
    <row r="22" spans="1:9" x14ac:dyDescent="0.25">
      <c r="A22" s="11" t="s">
        <v>44</v>
      </c>
      <c r="B22" s="2" t="s">
        <v>58</v>
      </c>
      <c r="C22" s="8">
        <f>D22/12</f>
        <v>28365.828166666663</v>
      </c>
      <c r="D22" s="8">
        <f>D21*0.302</f>
        <v>340389.93799999997</v>
      </c>
      <c r="E22" s="29"/>
      <c r="F22" s="29"/>
      <c r="G22" s="29"/>
      <c r="H22" s="29"/>
      <c r="I22" s="29"/>
    </row>
    <row r="23" spans="1:9" x14ac:dyDescent="0.25">
      <c r="A23" s="11" t="s">
        <v>54</v>
      </c>
      <c r="B23" s="2" t="s">
        <v>16</v>
      </c>
      <c r="C23" s="8">
        <v>0</v>
      </c>
      <c r="D23" s="8">
        <v>24032</v>
      </c>
      <c r="E23" s="29"/>
      <c r="F23" s="29"/>
      <c r="G23" s="29"/>
      <c r="H23" s="29"/>
      <c r="I23" s="29"/>
    </row>
    <row r="24" spans="1:9" x14ac:dyDescent="0.25">
      <c r="A24" s="11" t="s">
        <v>70</v>
      </c>
      <c r="B24" s="2" t="s">
        <v>17</v>
      </c>
      <c r="C24" s="8">
        <v>0</v>
      </c>
      <c r="D24" s="8">
        <v>8600</v>
      </c>
      <c r="E24" s="29"/>
      <c r="F24" s="29"/>
      <c r="G24" s="29"/>
      <c r="H24" s="29"/>
      <c r="I24" s="29"/>
    </row>
    <row r="25" spans="1:9" x14ac:dyDescent="0.25">
      <c r="A25" s="11" t="s">
        <v>71</v>
      </c>
      <c r="B25" s="2" t="s">
        <v>18</v>
      </c>
      <c r="C25" s="8">
        <v>0</v>
      </c>
      <c r="D25" s="8">
        <v>11750</v>
      </c>
      <c r="E25" s="29"/>
      <c r="F25" s="29"/>
      <c r="G25" s="29"/>
      <c r="H25" s="29"/>
      <c r="I25" s="29"/>
    </row>
    <row r="26" spans="1:9" x14ac:dyDescent="0.25">
      <c r="A26" s="7" t="s">
        <v>72</v>
      </c>
      <c r="B26" s="3" t="s">
        <v>12</v>
      </c>
      <c r="C26" s="13">
        <f>D26/12</f>
        <v>66183.643333333326</v>
      </c>
      <c r="D26" s="13">
        <f>SUM(D27:D30)</f>
        <v>794203.72</v>
      </c>
      <c r="E26" s="29">
        <v>33257.1</v>
      </c>
      <c r="F26" s="29">
        <v>1.8</v>
      </c>
      <c r="G26" s="30">
        <f>E26*F26*4</f>
        <v>239451.12</v>
      </c>
      <c r="H26" s="30">
        <f>D26-G26</f>
        <v>554752.6</v>
      </c>
      <c r="I26" s="30">
        <f>H26/8/E26</f>
        <v>2.0850908527803087</v>
      </c>
    </row>
    <row r="27" spans="1:9" ht="30" x14ac:dyDescent="0.25">
      <c r="A27" s="11" t="s">
        <v>73</v>
      </c>
      <c r="B27" s="2" t="s">
        <v>20</v>
      </c>
      <c r="C27" s="8">
        <f>D27/12</f>
        <v>25006.559999999998</v>
      </c>
      <c r="D27" s="8">
        <v>300078.71999999997</v>
      </c>
      <c r="E27" s="29"/>
      <c r="F27" s="29"/>
      <c r="G27" s="29"/>
      <c r="H27" s="29"/>
      <c r="I27" s="29"/>
    </row>
    <row r="28" spans="1:9" x14ac:dyDescent="0.25">
      <c r="A28" s="11" t="s">
        <v>74</v>
      </c>
      <c r="B28" s="2" t="s">
        <v>29</v>
      </c>
      <c r="C28" s="8">
        <v>0</v>
      </c>
      <c r="D28" s="8">
        <v>75000</v>
      </c>
      <c r="E28" s="29"/>
      <c r="F28" s="29"/>
      <c r="G28" s="29"/>
      <c r="H28" s="29"/>
      <c r="I28" s="29"/>
    </row>
    <row r="29" spans="1:9" x14ac:dyDescent="0.25">
      <c r="A29" s="11" t="s">
        <v>75</v>
      </c>
      <c r="B29" s="2" t="s">
        <v>182</v>
      </c>
      <c r="C29" s="8">
        <v>0</v>
      </c>
      <c r="D29" s="8">
        <f>17*3000</f>
        <v>51000</v>
      </c>
      <c r="E29" s="29"/>
      <c r="F29" s="29"/>
      <c r="G29" s="29"/>
      <c r="H29" s="29"/>
      <c r="I29" s="29"/>
    </row>
    <row r="30" spans="1:9" x14ac:dyDescent="0.25">
      <c r="A30" s="11" t="s">
        <v>75</v>
      </c>
      <c r="B30" s="2" t="s">
        <v>6</v>
      </c>
      <c r="C30" s="8">
        <f>D30/12</f>
        <v>30677.083333333332</v>
      </c>
      <c r="D30" s="8">
        <v>368125</v>
      </c>
      <c r="E30" s="29"/>
      <c r="F30" s="29"/>
      <c r="G30" s="29"/>
      <c r="H30" s="29"/>
      <c r="I30" s="29"/>
    </row>
    <row r="31" spans="1:9" ht="30" x14ac:dyDescent="0.25">
      <c r="A31" s="7" t="s">
        <v>76</v>
      </c>
      <c r="B31" s="3" t="s">
        <v>13</v>
      </c>
      <c r="C31" s="13">
        <f>D31/12</f>
        <v>218446.72999999998</v>
      </c>
      <c r="D31" s="13">
        <f>SUM(D32:D43)</f>
        <v>2621360.7599999998</v>
      </c>
      <c r="E31" s="29">
        <v>33257.1</v>
      </c>
      <c r="F31" s="29">
        <v>10.98</v>
      </c>
      <c r="G31" s="30">
        <f>E31*F31*4</f>
        <v>1460651.8319999999</v>
      </c>
      <c r="H31" s="30">
        <f>D31-G31</f>
        <v>1160708.9279999998</v>
      </c>
      <c r="I31" s="30">
        <f>H31/8/E31</f>
        <v>4.362635828138953</v>
      </c>
    </row>
    <row r="32" spans="1:9" x14ac:dyDescent="0.25">
      <c r="A32" s="11" t="s">
        <v>77</v>
      </c>
      <c r="B32" s="4" t="s">
        <v>15</v>
      </c>
      <c r="C32" s="8">
        <f>D32/12</f>
        <v>83826.666666666672</v>
      </c>
      <c r="D32" s="8">
        <v>1005920</v>
      </c>
      <c r="E32" s="29"/>
      <c r="F32" s="29"/>
      <c r="G32" s="29"/>
      <c r="H32" s="29"/>
      <c r="I32" s="29"/>
    </row>
    <row r="33" spans="1:9" x14ac:dyDescent="0.25">
      <c r="A33" s="11" t="s">
        <v>78</v>
      </c>
      <c r="B33" s="2" t="s">
        <v>58</v>
      </c>
      <c r="C33" s="8">
        <f>D33/12</f>
        <v>25315.653333333332</v>
      </c>
      <c r="D33" s="8">
        <f>D32*0.302</f>
        <v>303787.83999999997</v>
      </c>
      <c r="E33" s="29"/>
      <c r="F33" s="29"/>
      <c r="G33" s="29"/>
      <c r="H33" s="29"/>
      <c r="I33" s="29"/>
    </row>
    <row r="34" spans="1:9" x14ac:dyDescent="0.25">
      <c r="A34" s="11" t="s">
        <v>79</v>
      </c>
      <c r="B34" s="2" t="s">
        <v>16</v>
      </c>
      <c r="C34" s="8">
        <f>D34/12</f>
        <v>166.66666666666666</v>
      </c>
      <c r="D34" s="8">
        <v>2000</v>
      </c>
      <c r="E34" s="29"/>
      <c r="F34" s="29"/>
      <c r="G34" s="29"/>
      <c r="H34" s="29"/>
      <c r="I34" s="29"/>
    </row>
    <row r="35" spans="1:9" x14ac:dyDescent="0.25">
      <c r="A35" s="25" t="s">
        <v>80</v>
      </c>
      <c r="B35" s="2" t="s">
        <v>17</v>
      </c>
      <c r="C35" s="8">
        <v>0</v>
      </c>
      <c r="D35" s="8">
        <v>15000</v>
      </c>
      <c r="E35" s="29"/>
      <c r="F35" s="29"/>
      <c r="G35" s="29"/>
      <c r="H35" s="29"/>
      <c r="I35" s="29"/>
    </row>
    <row r="36" spans="1:9" x14ac:dyDescent="0.25">
      <c r="A36" s="25" t="s">
        <v>81</v>
      </c>
      <c r="B36" s="2" t="s">
        <v>18</v>
      </c>
      <c r="C36" s="8">
        <v>0</v>
      </c>
      <c r="D36" s="8">
        <v>8000</v>
      </c>
      <c r="E36" s="29"/>
      <c r="F36" s="29"/>
      <c r="G36" s="29"/>
      <c r="H36" s="29"/>
      <c r="I36" s="29"/>
    </row>
    <row r="37" spans="1:9" ht="30" x14ac:dyDescent="0.25">
      <c r="A37" s="25" t="s">
        <v>82</v>
      </c>
      <c r="B37" s="4" t="s">
        <v>22</v>
      </c>
      <c r="C37" s="8">
        <f>D37/12</f>
        <v>13912.160000000002</v>
      </c>
      <c r="D37" s="8">
        <v>166945.92000000001</v>
      </c>
      <c r="E37" s="29"/>
      <c r="F37" s="29"/>
      <c r="G37" s="29"/>
      <c r="H37" s="29"/>
      <c r="I37" s="29"/>
    </row>
    <row r="38" spans="1:9" ht="30" x14ac:dyDescent="0.25">
      <c r="A38" s="25" t="s">
        <v>83</v>
      </c>
      <c r="B38" s="4" t="s">
        <v>24</v>
      </c>
      <c r="C38" s="8">
        <f>D38/12</f>
        <v>15041.666666666666</v>
      </c>
      <c r="D38" s="8">
        <v>180500</v>
      </c>
      <c r="E38" s="29"/>
      <c r="F38" s="29"/>
      <c r="G38" s="29"/>
      <c r="H38" s="29"/>
      <c r="I38" s="29"/>
    </row>
    <row r="39" spans="1:9" ht="30" x14ac:dyDescent="0.25">
      <c r="A39" s="25" t="s">
        <v>84</v>
      </c>
      <c r="B39" s="2" t="s">
        <v>27</v>
      </c>
      <c r="C39" s="8">
        <v>0</v>
      </c>
      <c r="D39" s="8">
        <v>38000</v>
      </c>
      <c r="E39" s="29"/>
      <c r="F39" s="29"/>
      <c r="G39" s="29"/>
      <c r="H39" s="29"/>
      <c r="I39" s="29"/>
    </row>
    <row r="40" spans="1:9" ht="45" x14ac:dyDescent="0.25">
      <c r="A40" s="25" t="s">
        <v>85</v>
      </c>
      <c r="B40" s="2" t="s">
        <v>181</v>
      </c>
      <c r="C40" s="8">
        <v>0</v>
      </c>
      <c r="D40" s="8">
        <v>220000</v>
      </c>
      <c r="E40" s="29"/>
      <c r="F40" s="29"/>
      <c r="G40" s="29"/>
      <c r="H40" s="29"/>
      <c r="I40" s="29"/>
    </row>
    <row r="41" spans="1:9" x14ac:dyDescent="0.25">
      <c r="A41" s="25" t="s">
        <v>86</v>
      </c>
      <c r="B41" s="2" t="s">
        <v>28</v>
      </c>
      <c r="C41" s="8">
        <v>0</v>
      </c>
      <c r="D41" s="8">
        <v>125000</v>
      </c>
      <c r="E41" s="29"/>
      <c r="F41" s="29"/>
      <c r="G41" s="29"/>
      <c r="H41" s="29"/>
      <c r="I41" s="29"/>
    </row>
    <row r="42" spans="1:9" x14ac:dyDescent="0.25">
      <c r="A42" s="25" t="s">
        <v>87</v>
      </c>
      <c r="B42" s="2" t="s">
        <v>31</v>
      </c>
      <c r="C42" s="8">
        <v>0</v>
      </c>
      <c r="D42" s="8">
        <v>98000</v>
      </c>
      <c r="E42" s="29"/>
      <c r="F42" s="29"/>
      <c r="G42" s="29"/>
      <c r="H42" s="29"/>
      <c r="I42" s="29"/>
    </row>
    <row r="43" spans="1:9" x14ac:dyDescent="0.25">
      <c r="A43" s="25" t="s">
        <v>165</v>
      </c>
      <c r="B43" s="2" t="s">
        <v>169</v>
      </c>
      <c r="C43" s="8">
        <v>0</v>
      </c>
      <c r="D43" s="8">
        <v>458207</v>
      </c>
      <c r="E43" s="29"/>
      <c r="F43" s="29"/>
      <c r="G43" s="29"/>
      <c r="H43" s="29"/>
      <c r="I43" s="29"/>
    </row>
    <row r="44" spans="1:9" x14ac:dyDescent="0.25">
      <c r="A44" s="26" t="s">
        <v>88</v>
      </c>
      <c r="B44" s="3" t="s">
        <v>14</v>
      </c>
      <c r="C44" s="13">
        <f>SUM(C45:C55)</f>
        <v>142738.67284000001</v>
      </c>
      <c r="D44" s="13">
        <f>SUM(D45:D56)</f>
        <v>1850864.0740800002</v>
      </c>
      <c r="E44" s="29">
        <v>33257.1</v>
      </c>
      <c r="F44" s="29">
        <v>0</v>
      </c>
      <c r="G44" s="30">
        <f>E44*F44*4</f>
        <v>0</v>
      </c>
      <c r="H44" s="30">
        <f>D44-G44</f>
        <v>1850864.0740800002</v>
      </c>
      <c r="I44" s="30">
        <f>H44/8/E44</f>
        <v>6.9566501366625486</v>
      </c>
    </row>
    <row r="45" spans="1:9" x14ac:dyDescent="0.25">
      <c r="A45" s="25" t="s">
        <v>89</v>
      </c>
      <c r="B45" s="4" t="s">
        <v>15</v>
      </c>
      <c r="C45" s="8">
        <f>D45/12</f>
        <v>102738.42</v>
      </c>
      <c r="D45" s="8">
        <v>1232861.04</v>
      </c>
      <c r="E45" s="29"/>
      <c r="F45" s="29"/>
      <c r="G45" s="29"/>
      <c r="H45" s="29"/>
      <c r="I45" s="29"/>
    </row>
    <row r="46" spans="1:9" x14ac:dyDescent="0.25">
      <c r="A46" s="25" t="s">
        <v>90</v>
      </c>
      <c r="B46" s="2" t="s">
        <v>58</v>
      </c>
      <c r="C46" s="8">
        <f t="shared" ref="C46:C49" si="0">D46/12</f>
        <v>31027.002840000001</v>
      </c>
      <c r="D46" s="8">
        <f>D45*0.302</f>
        <v>372324.03408000001</v>
      </c>
      <c r="E46" s="29"/>
      <c r="F46" s="29"/>
      <c r="G46" s="29"/>
      <c r="H46" s="29"/>
      <c r="I46" s="29"/>
    </row>
    <row r="47" spans="1:9" x14ac:dyDescent="0.25">
      <c r="A47" s="25" t="s">
        <v>91</v>
      </c>
      <c r="B47" s="2" t="s">
        <v>30</v>
      </c>
      <c r="C47" s="8">
        <f t="shared" si="0"/>
        <v>1300</v>
      </c>
      <c r="D47" s="8">
        <v>15600</v>
      </c>
      <c r="E47" s="29"/>
      <c r="F47" s="29"/>
      <c r="G47" s="29"/>
      <c r="H47" s="29"/>
      <c r="I47" s="29"/>
    </row>
    <row r="48" spans="1:9" x14ac:dyDescent="0.25">
      <c r="A48" s="25" t="s">
        <v>92</v>
      </c>
      <c r="B48" s="2" t="s">
        <v>0</v>
      </c>
      <c r="C48" s="8">
        <f t="shared" si="0"/>
        <v>3014.9166666666665</v>
      </c>
      <c r="D48" s="8">
        <v>36179</v>
      </c>
      <c r="E48" s="29"/>
      <c r="F48" s="29"/>
      <c r="G48" s="29"/>
      <c r="H48" s="29"/>
      <c r="I48" s="29"/>
    </row>
    <row r="49" spans="1:9" x14ac:dyDescent="0.25">
      <c r="A49" s="25" t="s">
        <v>93</v>
      </c>
      <c r="B49" s="2" t="s">
        <v>32</v>
      </c>
      <c r="C49" s="8">
        <f t="shared" si="0"/>
        <v>408.33333333333331</v>
      </c>
      <c r="D49" s="8">
        <v>4900</v>
      </c>
      <c r="E49" s="29"/>
      <c r="F49" s="29"/>
      <c r="G49" s="29"/>
      <c r="H49" s="29"/>
      <c r="I49" s="29"/>
    </row>
    <row r="50" spans="1:9" x14ac:dyDescent="0.25">
      <c r="A50" s="25" t="s">
        <v>94</v>
      </c>
      <c r="B50" s="2" t="s">
        <v>170</v>
      </c>
      <c r="C50" s="8">
        <v>0</v>
      </c>
      <c r="D50" s="8">
        <v>0</v>
      </c>
      <c r="E50" s="29"/>
      <c r="F50" s="29"/>
      <c r="G50" s="29"/>
      <c r="H50" s="29"/>
      <c r="I50" s="29"/>
    </row>
    <row r="51" spans="1:9" ht="30" x14ac:dyDescent="0.25">
      <c r="A51" s="25" t="s">
        <v>95</v>
      </c>
      <c r="B51" s="2" t="s">
        <v>33</v>
      </c>
      <c r="C51" s="8">
        <v>0</v>
      </c>
      <c r="D51" s="8">
        <v>60000</v>
      </c>
      <c r="E51" s="29"/>
      <c r="F51" s="29"/>
      <c r="G51" s="29"/>
      <c r="H51" s="29"/>
      <c r="I51" s="29"/>
    </row>
    <row r="52" spans="1:9" x14ac:dyDescent="0.25">
      <c r="A52" s="25" t="s">
        <v>96</v>
      </c>
      <c r="B52" s="2" t="s">
        <v>34</v>
      </c>
      <c r="C52" s="8">
        <f>D52/12</f>
        <v>1250</v>
      </c>
      <c r="D52" s="8">
        <v>15000</v>
      </c>
      <c r="E52" s="29"/>
      <c r="F52" s="29"/>
      <c r="G52" s="29"/>
      <c r="H52" s="29"/>
      <c r="I52" s="29"/>
    </row>
    <row r="53" spans="1:9" x14ac:dyDescent="0.25">
      <c r="A53" s="25" t="s">
        <v>97</v>
      </c>
      <c r="B53" s="2" t="s">
        <v>36</v>
      </c>
      <c r="C53" s="8">
        <f>D53/12</f>
        <v>3000</v>
      </c>
      <c r="D53" s="8">
        <v>36000</v>
      </c>
      <c r="E53" s="29"/>
      <c r="F53" s="29"/>
      <c r="G53" s="29"/>
      <c r="H53" s="29"/>
      <c r="I53" s="29"/>
    </row>
    <row r="54" spans="1:9" x14ac:dyDescent="0.25">
      <c r="A54" s="25" t="s">
        <v>98</v>
      </c>
      <c r="B54" s="2" t="s">
        <v>56</v>
      </c>
      <c r="C54" s="8">
        <v>0</v>
      </c>
      <c r="D54" s="8">
        <v>50000</v>
      </c>
      <c r="E54" s="29"/>
      <c r="F54" s="29"/>
      <c r="G54" s="29"/>
      <c r="H54" s="29"/>
      <c r="I54" s="29"/>
    </row>
    <row r="55" spans="1:9" x14ac:dyDescent="0.25">
      <c r="A55" s="25" t="s">
        <v>99</v>
      </c>
      <c r="B55" s="2" t="s">
        <v>57</v>
      </c>
      <c r="C55" s="8">
        <v>0</v>
      </c>
      <c r="D55" s="8">
        <v>28000</v>
      </c>
      <c r="E55" s="29"/>
      <c r="F55" s="29"/>
      <c r="G55" s="29"/>
      <c r="H55" s="29"/>
      <c r="I55" s="29"/>
    </row>
    <row r="56" spans="1:9" x14ac:dyDescent="0.25">
      <c r="A56" s="25" t="s">
        <v>164</v>
      </c>
      <c r="B56" s="2" t="s">
        <v>53</v>
      </c>
      <c r="C56" s="8">
        <v>0</v>
      </c>
      <c r="D56" s="8">
        <v>0</v>
      </c>
      <c r="E56" s="29"/>
      <c r="F56" s="29"/>
      <c r="G56" s="29"/>
      <c r="H56" s="29"/>
      <c r="I56" s="29"/>
    </row>
    <row r="57" spans="1:9" x14ac:dyDescent="0.25">
      <c r="A57" s="26" t="s">
        <v>100</v>
      </c>
      <c r="B57" s="3" t="s">
        <v>19</v>
      </c>
      <c r="C57" s="13">
        <v>0</v>
      </c>
      <c r="D57" s="13">
        <f>D58</f>
        <v>1888.38</v>
      </c>
      <c r="E57" s="29">
        <v>5162.5</v>
      </c>
      <c r="F57" s="29">
        <v>0</v>
      </c>
      <c r="G57" s="30">
        <f>E57*F57*4</f>
        <v>0</v>
      </c>
      <c r="H57" s="30">
        <f>D57-G57</f>
        <v>1888.38</v>
      </c>
      <c r="I57" s="30">
        <f>H57/8/E57</f>
        <v>4.572348668280872E-2</v>
      </c>
    </row>
    <row r="58" spans="1:9" ht="45" x14ac:dyDescent="0.25">
      <c r="A58" s="25" t="s">
        <v>102</v>
      </c>
      <c r="B58" s="4" t="s">
        <v>26</v>
      </c>
      <c r="C58" s="8">
        <v>0</v>
      </c>
      <c r="D58" s="8">
        <v>1888.38</v>
      </c>
      <c r="E58" s="29"/>
      <c r="F58" s="29"/>
      <c r="G58" s="29"/>
      <c r="H58" s="29"/>
      <c r="I58" s="29"/>
    </row>
    <row r="59" spans="1:9" x14ac:dyDescent="0.25">
      <c r="A59" s="26" t="s">
        <v>101</v>
      </c>
      <c r="B59" s="3" t="s">
        <v>159</v>
      </c>
      <c r="C59" s="13">
        <f>SUM(C60)</f>
        <v>54000</v>
      </c>
      <c r="D59" s="13">
        <f>D60</f>
        <v>648000</v>
      </c>
      <c r="E59" s="29">
        <v>599</v>
      </c>
      <c r="F59" s="29">
        <v>90</v>
      </c>
      <c r="G59" s="30">
        <f>E59*F59*4</f>
        <v>215640</v>
      </c>
      <c r="H59" s="30">
        <f>D59-G59</f>
        <v>432360</v>
      </c>
      <c r="I59" s="30">
        <v>90</v>
      </c>
    </row>
    <row r="60" spans="1:9" ht="45" x14ac:dyDescent="0.25">
      <c r="A60" s="25" t="s">
        <v>103</v>
      </c>
      <c r="B60" s="4" t="s">
        <v>25</v>
      </c>
      <c r="C60" s="8">
        <f>D60/12</f>
        <v>54000</v>
      </c>
      <c r="D60" s="8">
        <f>600*90*12</f>
        <v>648000</v>
      </c>
      <c r="E60" s="29"/>
      <c r="F60" s="29"/>
      <c r="G60" s="29"/>
      <c r="H60" s="29"/>
      <c r="I60" s="29"/>
    </row>
    <row r="61" spans="1:9" x14ac:dyDescent="0.25">
      <c r="A61" s="26" t="s">
        <v>104</v>
      </c>
      <c r="B61" s="3" t="s">
        <v>9</v>
      </c>
      <c r="C61" s="13">
        <f>SUM(C62)</f>
        <v>106755.29100000001</v>
      </c>
      <c r="D61" s="13">
        <f>D62</f>
        <v>1281063.4920000001</v>
      </c>
      <c r="E61" s="29">
        <v>33257.1</v>
      </c>
      <c r="F61" s="29">
        <v>2.99</v>
      </c>
      <c r="G61" s="30">
        <f>E61*F61*4</f>
        <v>397754.91600000003</v>
      </c>
      <c r="H61" s="30">
        <f>D61-G61</f>
        <v>883308.57600000012</v>
      </c>
      <c r="I61" s="30">
        <f>H61/8/E61</f>
        <v>3.3200000000000007</v>
      </c>
    </row>
    <row r="62" spans="1:9" ht="30" x14ac:dyDescent="0.25">
      <c r="A62" s="25" t="s">
        <v>105</v>
      </c>
      <c r="B62" s="4" t="s">
        <v>37</v>
      </c>
      <c r="C62" s="8">
        <f>D62/12</f>
        <v>106755.29100000001</v>
      </c>
      <c r="D62" s="8">
        <f>33257.1*2.99*6+33257.1*6*3.43</f>
        <v>1281063.4920000001</v>
      </c>
      <c r="E62" s="29"/>
      <c r="F62" s="29"/>
      <c r="G62" s="29"/>
      <c r="H62" s="29"/>
      <c r="I62" s="29"/>
    </row>
    <row r="63" spans="1:9" x14ac:dyDescent="0.25">
      <c r="A63" s="27">
        <v>10</v>
      </c>
      <c r="B63" s="17" t="s">
        <v>106</v>
      </c>
      <c r="C63" s="18">
        <f>C11+C16+C20+C26+C31+C44+C57+C59+C61</f>
        <v>829106.19547333324</v>
      </c>
      <c r="D63" s="18">
        <f>D11+D16+D20+D26+D31+D44+D57+D59+D61</f>
        <v>11012794.725680001</v>
      </c>
      <c r="E63" s="29"/>
      <c r="F63" s="30">
        <f>F11+F16+F20+F26+F31+F44+F57+F61</f>
        <v>23.72</v>
      </c>
      <c r="G63" s="29"/>
      <c r="H63" s="29"/>
      <c r="I63" s="30">
        <f>I11+I16+I20+I26+I31+I44+I57+I61</f>
        <v>27.135700881284265</v>
      </c>
    </row>
    <row r="64" spans="1:9" x14ac:dyDescent="0.25">
      <c r="A64" s="26" t="s">
        <v>108</v>
      </c>
      <c r="B64" s="3" t="s">
        <v>45</v>
      </c>
      <c r="C64" s="16">
        <f>SUM(C65:C66)</f>
        <v>0</v>
      </c>
      <c r="D64" s="16">
        <f>SUM(D65:D66)</f>
        <v>48000</v>
      </c>
      <c r="E64" s="29"/>
      <c r="F64" s="29"/>
      <c r="G64" s="29"/>
      <c r="H64" s="29"/>
      <c r="I64" s="29"/>
    </row>
    <row r="65" spans="1:9" x14ac:dyDescent="0.25">
      <c r="A65" s="25" t="s">
        <v>109</v>
      </c>
      <c r="B65" s="2" t="s">
        <v>48</v>
      </c>
      <c r="C65" s="15">
        <v>0</v>
      </c>
      <c r="D65" s="15">
        <v>0</v>
      </c>
      <c r="E65" s="29"/>
      <c r="F65" s="29"/>
      <c r="G65" s="29"/>
      <c r="H65" s="29"/>
      <c r="I65" s="29"/>
    </row>
    <row r="66" spans="1:9" x14ac:dyDescent="0.25">
      <c r="A66" s="25" t="s">
        <v>110</v>
      </c>
      <c r="B66" s="2" t="s">
        <v>49</v>
      </c>
      <c r="C66" s="15">
        <v>0</v>
      </c>
      <c r="D66" s="15">
        <v>48000</v>
      </c>
      <c r="E66" s="29"/>
      <c r="F66" s="29"/>
      <c r="G66" s="29"/>
      <c r="H66" s="29"/>
      <c r="I66" s="29"/>
    </row>
    <row r="67" spans="1:9" x14ac:dyDescent="0.25">
      <c r="A67" s="26" t="s">
        <v>111</v>
      </c>
      <c r="B67" s="3" t="s">
        <v>166</v>
      </c>
      <c r="C67" s="16">
        <f>SUM(C68:C71)</f>
        <v>0</v>
      </c>
      <c r="D67" s="16">
        <f>SUM(D68:D71)</f>
        <v>115000</v>
      </c>
      <c r="E67" s="29"/>
      <c r="F67" s="29"/>
      <c r="G67" s="29"/>
      <c r="H67" s="29"/>
      <c r="I67" s="29"/>
    </row>
    <row r="68" spans="1:9" x14ac:dyDescent="0.25">
      <c r="A68" s="25" t="s">
        <v>112</v>
      </c>
      <c r="B68" s="2" t="s">
        <v>50</v>
      </c>
      <c r="C68" s="15">
        <v>0</v>
      </c>
      <c r="D68" s="15">
        <v>15000</v>
      </c>
      <c r="E68" s="29"/>
      <c r="F68" s="29"/>
      <c r="G68" s="29"/>
      <c r="H68" s="29"/>
      <c r="I68" s="29"/>
    </row>
    <row r="69" spans="1:9" x14ac:dyDescent="0.25">
      <c r="A69" s="25" t="s">
        <v>113</v>
      </c>
      <c r="B69" s="2" t="s">
        <v>51</v>
      </c>
      <c r="C69" s="15">
        <v>0</v>
      </c>
      <c r="D69" s="15">
        <v>15000</v>
      </c>
      <c r="E69" s="29"/>
      <c r="F69" s="29"/>
      <c r="G69" s="29"/>
      <c r="H69" s="29"/>
      <c r="I69" s="29"/>
    </row>
    <row r="70" spans="1:9" x14ac:dyDescent="0.25">
      <c r="A70" s="25" t="s">
        <v>114</v>
      </c>
      <c r="B70" s="2" t="s">
        <v>52</v>
      </c>
      <c r="C70" s="15">
        <v>0</v>
      </c>
      <c r="D70" s="15">
        <v>35000</v>
      </c>
      <c r="E70" s="29"/>
      <c r="F70" s="29"/>
      <c r="G70" s="29"/>
      <c r="H70" s="29"/>
      <c r="I70" s="29"/>
    </row>
    <row r="71" spans="1:9" x14ac:dyDescent="0.25">
      <c r="A71" s="25" t="s">
        <v>115</v>
      </c>
      <c r="B71" s="4" t="s">
        <v>55</v>
      </c>
      <c r="C71" s="15">
        <v>0</v>
      </c>
      <c r="D71" s="15">
        <v>50000</v>
      </c>
      <c r="E71" s="29"/>
      <c r="F71" s="29"/>
      <c r="G71" s="29"/>
      <c r="H71" s="29"/>
      <c r="I71" s="29"/>
    </row>
    <row r="72" spans="1:9" x14ac:dyDescent="0.25">
      <c r="A72" s="26" t="s">
        <v>116</v>
      </c>
      <c r="B72" s="3" t="s">
        <v>53</v>
      </c>
      <c r="C72" s="15">
        <v>0</v>
      </c>
      <c r="D72" s="16">
        <f>D79-D64-D67</f>
        <v>372055.76</v>
      </c>
      <c r="E72" s="29"/>
      <c r="F72" s="29"/>
      <c r="G72" s="29"/>
      <c r="H72" s="29"/>
      <c r="I72" s="29"/>
    </row>
    <row r="73" spans="1:9" x14ac:dyDescent="0.25">
      <c r="A73" s="26" t="s">
        <v>117</v>
      </c>
      <c r="B73" s="17" t="s">
        <v>107</v>
      </c>
      <c r="C73" s="16">
        <f>C64+C67</f>
        <v>0</v>
      </c>
      <c r="D73" s="18">
        <f>D64+D67+D72</f>
        <v>535055.76</v>
      </c>
      <c r="E73" s="29"/>
      <c r="F73" s="29"/>
      <c r="G73" s="29"/>
      <c r="H73" s="29"/>
      <c r="I73" s="29"/>
    </row>
    <row r="74" spans="1:9" x14ac:dyDescent="0.25">
      <c r="A74" s="26" t="s">
        <v>119</v>
      </c>
      <c r="B74" s="17" t="s">
        <v>118</v>
      </c>
      <c r="C74" s="18">
        <f>C63+C73</f>
        <v>829106.19547333324</v>
      </c>
      <c r="D74" s="18">
        <f>D63+D73</f>
        <v>11547850.485680001</v>
      </c>
      <c r="E74" s="29"/>
      <c r="F74" s="29"/>
      <c r="G74" s="29"/>
      <c r="H74" s="29"/>
      <c r="I74" s="29"/>
    </row>
    <row r="75" spans="1:9" x14ac:dyDescent="0.25">
      <c r="A75" s="25"/>
      <c r="B75" s="5"/>
      <c r="C75" s="5"/>
      <c r="D75" s="5"/>
      <c r="E75" s="29"/>
      <c r="F75" s="29"/>
      <c r="G75" s="29"/>
      <c r="H75" s="29"/>
      <c r="I75" s="29"/>
    </row>
    <row r="76" spans="1:9" x14ac:dyDescent="0.25">
      <c r="A76" s="25"/>
      <c r="B76" s="5"/>
      <c r="C76" s="5"/>
      <c r="D76" s="5"/>
      <c r="E76" s="23"/>
      <c r="F76" s="23"/>
      <c r="G76" s="23"/>
      <c r="H76" s="23"/>
      <c r="I76" s="23"/>
    </row>
    <row r="77" spans="1:9" x14ac:dyDescent="0.25">
      <c r="A77" s="37" t="s">
        <v>38</v>
      </c>
      <c r="B77" s="37" t="s">
        <v>120</v>
      </c>
      <c r="C77" s="37" t="s">
        <v>121</v>
      </c>
      <c r="D77" s="37"/>
      <c r="E77" s="23"/>
      <c r="F77" s="23"/>
      <c r="G77" s="23"/>
      <c r="H77" s="23"/>
      <c r="I77" s="23"/>
    </row>
    <row r="78" spans="1:9" x14ac:dyDescent="0.25">
      <c r="A78" s="37"/>
      <c r="B78" s="37"/>
      <c r="C78" s="1" t="s">
        <v>62</v>
      </c>
      <c r="D78" s="1" t="s">
        <v>63</v>
      </c>
      <c r="E78" s="23"/>
      <c r="F78" s="23"/>
      <c r="G78" s="23"/>
      <c r="H78" s="23"/>
      <c r="I78" s="23"/>
    </row>
    <row r="79" spans="1:9" x14ac:dyDescent="0.25">
      <c r="A79" s="26" t="s">
        <v>64</v>
      </c>
      <c r="B79" s="17" t="s">
        <v>123</v>
      </c>
      <c r="C79" s="16">
        <v>44587.98</v>
      </c>
      <c r="D79" s="16">
        <f>C79*12</f>
        <v>535055.76</v>
      </c>
      <c r="E79" s="23"/>
      <c r="F79" s="23"/>
      <c r="G79" s="23"/>
      <c r="H79" s="23"/>
      <c r="I79" s="23"/>
    </row>
    <row r="80" spans="1:9" x14ac:dyDescent="0.25">
      <c r="A80" s="26" t="s">
        <v>69</v>
      </c>
      <c r="B80" s="17" t="s">
        <v>124</v>
      </c>
      <c r="C80" s="18">
        <f>D80/12</f>
        <v>962320.8738066667</v>
      </c>
      <c r="D80" s="18">
        <f>D74</f>
        <v>11547850.485680001</v>
      </c>
      <c r="E80" s="23"/>
      <c r="F80" s="23"/>
      <c r="G80" s="23"/>
      <c r="H80" s="23"/>
      <c r="I80" s="23"/>
    </row>
    <row r="81" spans="1:9" x14ac:dyDescent="0.25">
      <c r="A81" s="26" t="s">
        <v>42</v>
      </c>
      <c r="B81" s="17" t="s">
        <v>125</v>
      </c>
      <c r="C81" s="18">
        <f>C79+C80</f>
        <v>1006908.8538066667</v>
      </c>
      <c r="D81" s="18">
        <f>D79+D80</f>
        <v>12082906.245680001</v>
      </c>
      <c r="E81" s="23"/>
      <c r="F81" s="23"/>
      <c r="G81" s="23"/>
      <c r="H81" s="23"/>
      <c r="I81" s="23"/>
    </row>
    <row r="82" spans="1:9" x14ac:dyDescent="0.25">
      <c r="A82" s="25"/>
      <c r="B82" s="5"/>
      <c r="C82" s="5"/>
      <c r="D82" s="5"/>
      <c r="E82" s="5"/>
      <c r="F82" s="5"/>
      <c r="G82" s="5"/>
      <c r="H82" s="5"/>
      <c r="I82" s="5"/>
    </row>
    <row r="83" spans="1:9" x14ac:dyDescent="0.25">
      <c r="A83" s="21"/>
      <c r="B83" s="9"/>
      <c r="C83" s="9"/>
      <c r="D83" s="9"/>
    </row>
    <row r="84" spans="1:9" ht="57" customHeight="1" x14ac:dyDescent="0.25">
      <c r="A84" s="33" t="s">
        <v>176</v>
      </c>
      <c r="B84" s="33"/>
      <c r="C84" s="33"/>
      <c r="D84" s="33"/>
    </row>
    <row r="87" spans="1:9" x14ac:dyDescent="0.25">
      <c r="C87" s="36" t="s">
        <v>154</v>
      </c>
      <c r="D87" s="36"/>
    </row>
    <row r="88" spans="1:9" x14ac:dyDescent="0.25">
      <c r="C88" s="36" t="s">
        <v>60</v>
      </c>
      <c r="D88" s="36"/>
    </row>
    <row r="89" spans="1:9" x14ac:dyDescent="0.25">
      <c r="C89" s="36" t="s">
        <v>160</v>
      </c>
      <c r="D89" s="36"/>
    </row>
    <row r="92" spans="1:9" ht="30" customHeight="1" x14ac:dyDescent="0.25">
      <c r="A92" s="32" t="s">
        <v>183</v>
      </c>
      <c r="B92" s="32"/>
      <c r="C92" s="32"/>
      <c r="D92" s="32"/>
    </row>
    <row r="94" spans="1:9" ht="75" x14ac:dyDescent="0.25">
      <c r="A94" s="6" t="s">
        <v>38</v>
      </c>
      <c r="B94" s="6" t="s">
        <v>126</v>
      </c>
      <c r="C94" s="6" t="s">
        <v>174</v>
      </c>
      <c r="D94" s="6" t="s">
        <v>175</v>
      </c>
    </row>
    <row r="95" spans="1:9" x14ac:dyDescent="0.25">
      <c r="A95" s="6">
        <v>1</v>
      </c>
      <c r="B95" s="2" t="s">
        <v>8</v>
      </c>
      <c r="C95" s="6">
        <v>2.38</v>
      </c>
      <c r="D95" s="8">
        <f>I11</f>
        <v>4.1632680299845761</v>
      </c>
    </row>
    <row r="96" spans="1:9" x14ac:dyDescent="0.25">
      <c r="A96" s="6">
        <v>2</v>
      </c>
      <c r="B96" s="2" t="s">
        <v>10</v>
      </c>
      <c r="C96" s="6">
        <v>2.5</v>
      </c>
      <c r="D96" s="8">
        <f>I16</f>
        <v>2.0547454528506695</v>
      </c>
    </row>
    <row r="97" spans="1:4" x14ac:dyDescent="0.25">
      <c r="A97" s="6">
        <v>3</v>
      </c>
      <c r="B97" s="2" t="s">
        <v>11</v>
      </c>
      <c r="C97" s="6">
        <v>3.07</v>
      </c>
      <c r="D97" s="8">
        <f>I20</f>
        <v>4.1475870941843995</v>
      </c>
    </row>
    <row r="98" spans="1:4" x14ac:dyDescent="0.25">
      <c r="A98" s="6">
        <v>4</v>
      </c>
      <c r="B98" s="2" t="s">
        <v>12</v>
      </c>
      <c r="C98" s="6">
        <v>2.3199999999999998</v>
      </c>
      <c r="D98" s="8">
        <f>I26</f>
        <v>2.0850908527803087</v>
      </c>
    </row>
    <row r="99" spans="1:4" x14ac:dyDescent="0.25">
      <c r="A99" s="6">
        <v>5</v>
      </c>
      <c r="B99" s="2" t="s">
        <v>13</v>
      </c>
      <c r="C99" s="6">
        <v>10.98</v>
      </c>
      <c r="D99" s="8">
        <f>I31</f>
        <v>4.362635828138953</v>
      </c>
    </row>
    <row r="100" spans="1:4" x14ac:dyDescent="0.25">
      <c r="A100" s="6">
        <v>6</v>
      </c>
      <c r="B100" s="2" t="s">
        <v>14</v>
      </c>
      <c r="C100" s="6">
        <v>0</v>
      </c>
      <c r="D100" s="8">
        <f>I44</f>
        <v>6.9566501366625486</v>
      </c>
    </row>
    <row r="101" spans="1:4" x14ac:dyDescent="0.25">
      <c r="A101" s="6">
        <v>7</v>
      </c>
      <c r="B101" s="2" t="s">
        <v>19</v>
      </c>
      <c r="C101" s="6">
        <v>0</v>
      </c>
      <c r="D101" s="8">
        <f>I57</f>
        <v>4.572348668280872E-2</v>
      </c>
    </row>
    <row r="102" spans="1:4" x14ac:dyDescent="0.25">
      <c r="A102" s="6">
        <v>8</v>
      </c>
      <c r="B102" s="2" t="s">
        <v>159</v>
      </c>
      <c r="C102" s="8">
        <v>90</v>
      </c>
      <c r="D102" s="8">
        <v>90</v>
      </c>
    </row>
    <row r="103" spans="1:4" x14ac:dyDescent="0.25">
      <c r="A103" s="6">
        <v>9</v>
      </c>
      <c r="B103" s="2" t="s">
        <v>9</v>
      </c>
      <c r="C103" s="8">
        <v>2.99</v>
      </c>
      <c r="D103" s="8">
        <v>3.32</v>
      </c>
    </row>
    <row r="105" spans="1:4" ht="32.25" customHeight="1" x14ac:dyDescent="0.25">
      <c r="C105" s="34" t="s">
        <v>155</v>
      </c>
      <c r="D105" s="34"/>
    </row>
    <row r="107" spans="1:4" ht="29.25" customHeight="1" x14ac:dyDescent="0.25">
      <c r="A107" s="32" t="s">
        <v>177</v>
      </c>
      <c r="B107" s="32"/>
      <c r="C107" s="32"/>
      <c r="D107" s="32"/>
    </row>
    <row r="109" spans="1:4" ht="60" x14ac:dyDescent="0.25">
      <c r="A109" s="6" t="s">
        <v>38</v>
      </c>
      <c r="B109" s="6" t="s">
        <v>126</v>
      </c>
      <c r="C109" s="6" t="s">
        <v>179</v>
      </c>
      <c r="D109" s="6" t="s">
        <v>180</v>
      </c>
    </row>
    <row r="110" spans="1:4" x14ac:dyDescent="0.25">
      <c r="A110" s="23">
        <v>1</v>
      </c>
      <c r="B110" s="2" t="s">
        <v>127</v>
      </c>
      <c r="C110" s="6">
        <v>48.39</v>
      </c>
      <c r="D110" s="6">
        <v>52.64</v>
      </c>
    </row>
    <row r="111" spans="1:4" x14ac:dyDescent="0.25">
      <c r="A111" s="23">
        <v>2</v>
      </c>
      <c r="B111" s="2" t="s">
        <v>128</v>
      </c>
      <c r="C111" s="6"/>
      <c r="D111" s="6"/>
    </row>
    <row r="112" spans="1:4" x14ac:dyDescent="0.25">
      <c r="A112" s="23">
        <v>3</v>
      </c>
      <c r="B112" s="2" t="s">
        <v>129</v>
      </c>
      <c r="C112" s="6">
        <v>88.99</v>
      </c>
      <c r="D112" s="6">
        <v>94.72</v>
      </c>
    </row>
    <row r="113" spans="1:4" x14ac:dyDescent="0.25">
      <c r="A113" s="23">
        <v>4</v>
      </c>
      <c r="B113" s="2" t="s">
        <v>130</v>
      </c>
      <c r="C113" s="6"/>
      <c r="D113" s="6"/>
    </row>
    <row r="114" spans="1:4" x14ac:dyDescent="0.25">
      <c r="A114" s="23">
        <v>5</v>
      </c>
      <c r="B114" s="2" t="s">
        <v>131</v>
      </c>
      <c r="C114" s="6">
        <v>38.06</v>
      </c>
      <c r="D114" s="6">
        <v>41.39</v>
      </c>
    </row>
    <row r="115" spans="1:4" x14ac:dyDescent="0.25">
      <c r="A115" s="23">
        <v>6</v>
      </c>
      <c r="B115" s="2" t="s">
        <v>135</v>
      </c>
      <c r="C115" s="6"/>
      <c r="D115" s="6"/>
    </row>
    <row r="116" spans="1:4" x14ac:dyDescent="0.25">
      <c r="A116" s="23">
        <v>7</v>
      </c>
      <c r="B116" s="2" t="s">
        <v>46</v>
      </c>
      <c r="C116" s="6">
        <v>2.36</v>
      </c>
      <c r="D116" s="6">
        <v>2.54</v>
      </c>
    </row>
    <row r="117" spans="1:4" x14ac:dyDescent="0.25">
      <c r="A117" s="23">
        <v>8</v>
      </c>
      <c r="B117" s="2" t="s">
        <v>47</v>
      </c>
      <c r="C117" s="6">
        <v>1.1399999999999999</v>
      </c>
      <c r="D117" s="6">
        <v>1.25</v>
      </c>
    </row>
    <row r="118" spans="1:4" x14ac:dyDescent="0.25">
      <c r="A118" s="23">
        <v>9</v>
      </c>
      <c r="B118" s="2" t="s">
        <v>132</v>
      </c>
      <c r="C118" s="6"/>
      <c r="D118" s="6"/>
    </row>
    <row r="119" spans="1:4" x14ac:dyDescent="0.25">
      <c r="A119" s="23">
        <v>10</v>
      </c>
      <c r="B119" s="2" t="s">
        <v>46</v>
      </c>
      <c r="C119" s="6">
        <v>2.36</v>
      </c>
      <c r="D119" s="6">
        <v>2.54</v>
      </c>
    </row>
    <row r="120" spans="1:4" x14ac:dyDescent="0.25">
      <c r="A120" s="23">
        <v>11</v>
      </c>
      <c r="B120" s="2" t="s">
        <v>47</v>
      </c>
      <c r="C120" s="6">
        <v>1.1399999999999999</v>
      </c>
      <c r="D120" s="6">
        <v>1.25</v>
      </c>
    </row>
    <row r="121" spans="1:4" x14ac:dyDescent="0.25">
      <c r="A121" s="23">
        <v>12</v>
      </c>
      <c r="B121" s="2" t="s">
        <v>133</v>
      </c>
      <c r="C121" s="6">
        <v>1483.43</v>
      </c>
      <c r="D121" s="6">
        <v>1483.43</v>
      </c>
    </row>
    <row r="122" spans="1:4" x14ac:dyDescent="0.25">
      <c r="A122" s="5"/>
      <c r="B122" s="5"/>
      <c r="C122" s="5"/>
      <c r="D122" s="5"/>
    </row>
    <row r="123" spans="1:4" x14ac:dyDescent="0.25">
      <c r="A123" s="9"/>
      <c r="B123" s="9"/>
      <c r="C123" s="9"/>
      <c r="D123" s="9"/>
    </row>
    <row r="124" spans="1:4" x14ac:dyDescent="0.25">
      <c r="A124" s="35"/>
      <c r="B124" s="35"/>
      <c r="C124" s="35"/>
      <c r="D124" s="35"/>
    </row>
    <row r="125" spans="1:4" x14ac:dyDescent="0.25">
      <c r="A125" s="9"/>
      <c r="B125" s="9"/>
      <c r="C125" s="9"/>
      <c r="D125" s="9"/>
    </row>
    <row r="126" spans="1:4" ht="42" customHeight="1" x14ac:dyDescent="0.25">
      <c r="A126" s="9"/>
      <c r="B126" s="9"/>
      <c r="C126" s="34" t="s">
        <v>156</v>
      </c>
      <c r="D126" s="34"/>
    </row>
    <row r="127" spans="1:4" x14ac:dyDescent="0.25">
      <c r="A127" s="9"/>
      <c r="B127" s="9"/>
      <c r="C127" s="9"/>
      <c r="D127" s="9"/>
    </row>
    <row r="128" spans="1:4" x14ac:dyDescent="0.25">
      <c r="A128" s="9"/>
      <c r="B128" s="9"/>
      <c r="C128" s="9"/>
      <c r="D128" s="9"/>
    </row>
    <row r="130" spans="1:4" x14ac:dyDescent="0.25">
      <c r="A130" s="32" t="s">
        <v>178</v>
      </c>
      <c r="B130" s="32"/>
      <c r="C130" s="32"/>
      <c r="D130" s="32"/>
    </row>
    <row r="131" spans="1:4" x14ac:dyDescent="0.25">
      <c r="A131" s="22"/>
      <c r="B131" s="22"/>
      <c r="C131" s="22"/>
      <c r="D131" s="22"/>
    </row>
    <row r="132" spans="1:4" ht="60" x14ac:dyDescent="0.25">
      <c r="A132" s="24" t="s">
        <v>38</v>
      </c>
      <c r="B132" s="24" t="s">
        <v>126</v>
      </c>
      <c r="C132" s="24" t="s">
        <v>157</v>
      </c>
      <c r="D132" s="24" t="s">
        <v>158</v>
      </c>
    </row>
    <row r="133" spans="1:4" x14ac:dyDescent="0.25">
      <c r="A133" s="23">
        <v>1</v>
      </c>
      <c r="B133" s="5" t="s">
        <v>7</v>
      </c>
      <c r="C133" s="23" t="s">
        <v>134</v>
      </c>
      <c r="D133" s="23">
        <v>0.28000000000000003</v>
      </c>
    </row>
    <row r="134" spans="1:4" x14ac:dyDescent="0.25">
      <c r="A134" s="23">
        <v>2</v>
      </c>
      <c r="B134" s="5" t="s">
        <v>136</v>
      </c>
      <c r="C134" s="23"/>
      <c r="D134" s="23"/>
    </row>
    <row r="135" spans="1:4" x14ac:dyDescent="0.25">
      <c r="A135" s="23"/>
      <c r="B135" s="14" t="s">
        <v>137</v>
      </c>
      <c r="C135" s="23" t="s">
        <v>142</v>
      </c>
      <c r="D135" s="23">
        <v>135.91</v>
      </c>
    </row>
    <row r="136" spans="1:4" x14ac:dyDescent="0.25">
      <c r="A136" s="23"/>
      <c r="B136" s="14" t="s">
        <v>138</v>
      </c>
      <c r="C136" s="23" t="s">
        <v>142</v>
      </c>
      <c r="D136" s="23">
        <v>84.26</v>
      </c>
    </row>
    <row r="137" spans="1:4" x14ac:dyDescent="0.25">
      <c r="A137" s="23"/>
      <c r="B137" s="14" t="s">
        <v>139</v>
      </c>
      <c r="C137" s="23" t="s">
        <v>142</v>
      </c>
      <c r="D137" s="23">
        <v>65.239999999999995</v>
      </c>
    </row>
    <row r="138" spans="1:4" x14ac:dyDescent="0.25">
      <c r="A138" s="23"/>
      <c r="B138" s="14" t="s">
        <v>140</v>
      </c>
      <c r="C138" s="23" t="s">
        <v>142</v>
      </c>
      <c r="D138" s="20">
        <v>53</v>
      </c>
    </row>
    <row r="139" spans="1:4" x14ac:dyDescent="0.25">
      <c r="A139" s="23"/>
      <c r="B139" s="14" t="s">
        <v>141</v>
      </c>
      <c r="C139" s="23" t="s">
        <v>142</v>
      </c>
      <c r="D139" s="23">
        <v>46.21</v>
      </c>
    </row>
    <row r="140" spans="1:4" x14ac:dyDescent="0.25">
      <c r="A140" s="23"/>
      <c r="B140" s="14" t="s">
        <v>143</v>
      </c>
      <c r="C140" s="23" t="s">
        <v>142</v>
      </c>
      <c r="D140" s="23">
        <v>160.37</v>
      </c>
    </row>
    <row r="141" spans="1:4" x14ac:dyDescent="0.25">
      <c r="A141" s="23"/>
      <c r="B141" s="14" t="s">
        <v>144</v>
      </c>
      <c r="C141" s="23" t="s">
        <v>142</v>
      </c>
      <c r="D141" s="23">
        <v>99.43</v>
      </c>
    </row>
    <row r="142" spans="1:4" x14ac:dyDescent="0.25">
      <c r="A142" s="23"/>
      <c r="B142" s="14" t="s">
        <v>145</v>
      </c>
      <c r="C142" s="23" t="s">
        <v>142</v>
      </c>
      <c r="D142" s="23">
        <v>76.98</v>
      </c>
    </row>
    <row r="143" spans="1:4" x14ac:dyDescent="0.25">
      <c r="A143" s="23"/>
      <c r="B143" s="14" t="s">
        <v>146</v>
      </c>
      <c r="C143" s="23" t="s">
        <v>142</v>
      </c>
      <c r="D143" s="23">
        <v>62.55</v>
      </c>
    </row>
    <row r="144" spans="1:4" x14ac:dyDescent="0.25">
      <c r="A144" s="23"/>
      <c r="B144" s="14" t="s">
        <v>147</v>
      </c>
      <c r="C144" s="23" t="s">
        <v>142</v>
      </c>
      <c r="D144" s="23">
        <v>54.53</v>
      </c>
    </row>
    <row r="145" spans="1:4" x14ac:dyDescent="0.25">
      <c r="A145" s="23"/>
      <c r="B145" s="14" t="s">
        <v>148</v>
      </c>
      <c r="C145" s="23" t="s">
        <v>142</v>
      </c>
      <c r="D145" s="23">
        <v>175.32</v>
      </c>
    </row>
    <row r="146" spans="1:4" x14ac:dyDescent="0.25">
      <c r="A146" s="23"/>
      <c r="B146" s="14" t="s">
        <v>149</v>
      </c>
      <c r="C146" s="23" t="s">
        <v>142</v>
      </c>
      <c r="D146" s="23">
        <v>108.7</v>
      </c>
    </row>
    <row r="147" spans="1:4" x14ac:dyDescent="0.25">
      <c r="A147" s="23"/>
      <c r="B147" s="14" t="s">
        <v>150</v>
      </c>
      <c r="C147" s="23" t="s">
        <v>142</v>
      </c>
      <c r="D147" s="23">
        <v>84.15</v>
      </c>
    </row>
    <row r="148" spans="1:4" x14ac:dyDescent="0.25">
      <c r="A148" s="23"/>
      <c r="B148" s="14" t="s">
        <v>151</v>
      </c>
      <c r="C148" s="23" t="s">
        <v>142</v>
      </c>
      <c r="D148" s="23">
        <v>68.38</v>
      </c>
    </row>
    <row r="149" spans="1:4" x14ac:dyDescent="0.25">
      <c r="A149" s="23"/>
      <c r="B149" s="14" t="s">
        <v>152</v>
      </c>
      <c r="C149" s="23" t="s">
        <v>142</v>
      </c>
      <c r="D149" s="23">
        <v>59.61</v>
      </c>
    </row>
    <row r="150" spans="1:4" x14ac:dyDescent="0.25">
      <c r="A150" s="23">
        <v>3</v>
      </c>
      <c r="B150" s="14" t="s">
        <v>1</v>
      </c>
      <c r="C150" s="23" t="s">
        <v>153</v>
      </c>
      <c r="D150" s="23">
        <v>4.9000000000000004</v>
      </c>
    </row>
    <row r="151" spans="1:4" x14ac:dyDescent="0.25">
      <c r="A151" s="23">
        <v>4</v>
      </c>
      <c r="B151" s="14" t="s">
        <v>2</v>
      </c>
      <c r="C151" s="23" t="s">
        <v>153</v>
      </c>
      <c r="D151" s="23">
        <v>1</v>
      </c>
    </row>
    <row r="152" spans="1:4" x14ac:dyDescent="0.25">
      <c r="A152" s="23">
        <v>5</v>
      </c>
      <c r="B152" s="14" t="s">
        <v>3</v>
      </c>
      <c r="C152" s="23" t="s">
        <v>153</v>
      </c>
      <c r="D152" s="23">
        <v>4.6100000000000003</v>
      </c>
    </row>
    <row r="153" spans="1:4" x14ac:dyDescent="0.25">
      <c r="A153" s="23">
        <v>6</v>
      </c>
      <c r="B153" s="14" t="s">
        <v>4</v>
      </c>
      <c r="C153" s="23" t="s">
        <v>153</v>
      </c>
      <c r="D153" s="23">
        <v>0.94</v>
      </c>
    </row>
    <row r="154" spans="1:4" x14ac:dyDescent="0.25">
      <c r="A154" s="23">
        <v>7</v>
      </c>
      <c r="B154" s="14" t="s">
        <v>5</v>
      </c>
      <c r="C154" s="23" t="s">
        <v>153</v>
      </c>
      <c r="D154" s="23">
        <v>9.51</v>
      </c>
    </row>
  </sheetData>
  <mergeCells count="20">
    <mergeCell ref="C1:D1"/>
    <mergeCell ref="C2:D2"/>
    <mergeCell ref="C3:D3"/>
    <mergeCell ref="C8:D8"/>
    <mergeCell ref="A8:A9"/>
    <mergeCell ref="B8:B9"/>
    <mergeCell ref="A6:D6"/>
    <mergeCell ref="A77:A78"/>
    <mergeCell ref="B77:B78"/>
    <mergeCell ref="C77:D77"/>
    <mergeCell ref="C87:D87"/>
    <mergeCell ref="C88:D88"/>
    <mergeCell ref="A92:D92"/>
    <mergeCell ref="A84:D84"/>
    <mergeCell ref="A107:D107"/>
    <mergeCell ref="A130:D130"/>
    <mergeCell ref="C105:D105"/>
    <mergeCell ref="C126:D126"/>
    <mergeCell ref="A124:D124"/>
    <mergeCell ref="C89:D89"/>
  </mergeCells>
  <pageMargins left="0.7" right="0.7" top="0.75" bottom="0.75" header="0.3" footer="0.3"/>
  <pageSetup paperSize="9" scale="72" orientation="portrait" r:id="rId1"/>
  <rowBreaks count="4" manualBreakCount="4">
    <brk id="56" max="16383" man="1"/>
    <brk id="86" max="16383" man="1"/>
    <brk id="104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доходов,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2015-03-17T08:40:21Z</dcterms:modified>
</cp:coreProperties>
</file>